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ver" sheetId="1" r:id="rId1"/>
    <sheet name="Instructions" sheetId="2" r:id="rId2"/>
    <sheet name="Income Statement" sheetId="3" r:id="rId3"/>
    <sheet name="Balance Sheet" sheetId="4" r:id="rId4"/>
    <sheet name="Cash Flow" sheetId="5" r:id="rId5"/>
    <sheet name="Key Ratios" sheetId="6" r:id="rId6"/>
    <sheet name="Sector Ratio Reference" sheetId="7" r:id="rId7"/>
    <sheet name="DCF Model" sheetId="8" r:id="rId8"/>
    <sheet name="Comps Table" sheetId="9" r:id="rId9"/>
    <sheet name="Research Notes" sheetId="10" r:id="rId10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2">
    <numFmt numFmtId="56" formatCode="&quot;上午/下午 &quot;hh&quot;時&quot;mm&quot;分&quot;ss&quot;秒 &quot;"/>
    <numFmt numFmtId="164" formatCode="General"/>
    <numFmt numFmtId="165" formatCode="\$#,##0.0;&quot;($&quot;#,##0.0\);\-"/>
    <numFmt numFmtId="166" formatCode="0.0%;\-0.0%;\-"/>
    <numFmt numFmtId="167" formatCode="0.0\x;\-0.0\x;\-"/>
    <numFmt numFmtId="168" formatCode="\$#,##0.0;&quot;($&quot;#,##0.0\);\-"/>
    <numFmt numFmtId="169" formatCode="0.0%;\-0.0%;\-"/>
    <numFmt numFmtId="170" formatCode="#,##0;\(#,##0\);\-"/>
    <numFmt numFmtId="171" formatCode="0.00;\-0.00;\-"/>
    <numFmt numFmtId="172" formatCode="0.0\x;\-0.0\x;\-"/>
    <numFmt numFmtId="173" formatCode="0.00;\-0.00;\-"/>
    <numFmt numFmtId="174" formatCode="\$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 rightToLeft="0"/>
  </sheetViews>
  <sheetData>
    <row r="2">
      <c r="B2" s="1" t="str">
        <v>TRIKOSH — EQUITY RESEARCH TEMPLATE</v>
      </c>
    </row>
    <row r="3">
      <c r="B3" s="1" t="str">
        <v>Structured Financial Analysis Framework · USD · Academic &amp; Professional Use</v>
      </c>
    </row>
    <row r="4">
      <c r="B4" s="1" t="str">
        <v>v1.0 · trikosh.in · MIT License</v>
      </c>
    </row>
    <row r="8">
      <c r="B8" s="1" t="str">
        <v>REPORT IDENTIFICATION</v>
      </c>
    </row>
    <row r="9">
      <c r="B9" s="1" t="str">
        <v>Company Name</v>
      </c>
      <c r="C9" s="1" t="str">
        <v>Enter full legal name of the company</v>
      </c>
    </row>
    <row r="10">
      <c r="B10" s="1" t="str">
        <v>Ticker Symbol</v>
      </c>
      <c r="C10" s="1" t="str">
        <v>e.g. AAPL, MSFT, INFY.NS</v>
      </c>
    </row>
    <row r="11">
      <c r="B11" s="1" t="str">
        <v>Stock Exchange</v>
      </c>
      <c r="C11" s="1" t="str">
        <v>e.g. NYSE, NASDAQ, BSE, NSE</v>
      </c>
    </row>
    <row r="12">
      <c r="B12" s="1" t="str">
        <v>Sector</v>
      </c>
      <c r="C12" s="1" t="str">
        <v>e.g. AI &amp; Technology</v>
      </c>
    </row>
    <row r="13">
      <c r="B13" s="1" t="str">
        <v>Reporting Standard</v>
      </c>
      <c r="C13" s="1" t="str">
        <v>GAAP / IFRS / Non-GAAP</v>
      </c>
    </row>
    <row r="14">
      <c r="B14" s="1" t="str">
        <v>Fiscal Year End</v>
      </c>
      <c r="C14" s="1" t="str">
        <v>e.g. December 31 / March 31</v>
      </c>
    </row>
    <row r="15">
      <c r="B15" s="1" t="str">
        <v>Analysis Period</v>
      </c>
      <c r="C15" s="1" t="str">
        <v>FY2020 – FY2024</v>
      </c>
    </row>
    <row r="16">
      <c r="B16" s="1" t="str">
        <v>Currency</v>
      </c>
      <c r="C16" s="1" t="str">
        <v>USD (all figures in USD millions unless noted)</v>
      </c>
    </row>
    <row r="17">
      <c r="B17" s="1" t="str">
        <v>Analyst Name</v>
      </c>
      <c r="C17" s="1" t="str">
        <v>Your full name</v>
      </c>
    </row>
    <row r="18">
      <c r="B18" s="1" t="str">
        <v>Institution / Firm</v>
      </c>
      <c r="C18" s="1" t="str">
        <v>University, firm, or independent</v>
      </c>
    </row>
    <row r="19">
      <c r="B19" s="1" t="str">
        <v>Date of Report</v>
      </c>
      <c r="C19" s="1" t="str">
        <v>DD-MMM-YYYY</v>
      </c>
    </row>
    <row r="20">
      <c r="B20" s="1" t="str">
        <v>Report Version</v>
      </c>
      <c r="C20" s="1" t="str">
        <v>Draft / Final</v>
      </c>
    </row>
    <row r="23">
      <c r="B23" s="1" t="str">
        <v>⚠  This template is for educational and research purposes only. It does not constitute investment advice.</v>
      </c>
    </row>
    <row r="25">
      <c r="B25" s="1" t="str">
        <v>COLOUR LEGEND</v>
      </c>
    </row>
    <row r="26">
      <c r="B26" s="1" t="str">
        <v>■</v>
      </c>
      <c r="C26" s="1" t="str">
        <v>Blue text  — Hardcoded input. Enter your data here.</v>
      </c>
    </row>
    <row r="27">
      <c r="B27" s="1" t="str">
        <v>■</v>
      </c>
      <c r="C27" s="1" t="str">
        <v>Black text — Formula / calculated value. Do not overwrite.</v>
      </c>
    </row>
    <row r="28">
      <c r="B28" s="1" t="str">
        <v>■</v>
      </c>
      <c r="C28" s="1" t="str">
        <v>Green text — Cross-sheet link. Pulls from another tab.</v>
      </c>
    </row>
    <row r="29">
      <c r="B29" s="1" t="str">
        <v>■</v>
      </c>
      <c r="C29" s="1" t="str">
        <v>Yellow bg  — Attention: cell requires your input.</v>
      </c>
    </row>
  </sheetData>
  <mergeCells count="6">
    <mergeCell ref="B2:D2"/>
    <mergeCell ref="B3:D3"/>
    <mergeCell ref="B4:D4"/>
    <mergeCell ref="B8:D8"/>
    <mergeCell ref="B23:D23"/>
    <mergeCell ref="B25:D25"/>
  </mergeCells>
  <pageMargins left="0.75" right="0.75" top="1" bottom="1" header="0.511811023622047" footer="0.511811023622047"/>
  <ignoredErrors>
    <ignoredError numberStoredAsText="1" sqref="A1:E29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1:C25"/>
  <sheetViews>
    <sheetView workbookViewId="0" rightToLeft="0"/>
  </sheetViews>
  <sheetData>
    <row r="1">
      <c r="B1" s="1" t="str">
        <v>EQUITY RESEARCH NOTE — ANALYST WRITE-UP</v>
      </c>
    </row>
    <row r="3">
      <c r="B3" s="1" t="str">
        <v>ONE-SENTENCE INVESTMENT THESIS</v>
      </c>
    </row>
    <row r="4">
      <c r="B4" s="1" t="str">
        <v>State your core view in a single sentence. Example: 'We initiate coverage on [Company] with a BUY rating and a 12-month price target of $XX, reflecting [primary driver].'</v>
      </c>
    </row>
    <row r="6">
      <c r="B6" s="1" t="str">
        <v>BUSINESS OVERVIEW (2–3 sentences)</v>
      </c>
    </row>
    <row r="7">
      <c r="B7" s="1" t="str">
        <v>What does the company do? Who are its customers? What is its competitive moat?</v>
      </c>
    </row>
    <row r="9">
      <c r="B9" s="1" t="str">
        <v>BULL CASE — 3 reasons to be positive</v>
      </c>
    </row>
    <row r="10" xml:space="preserve">
      <c r="B10" s="1" t="str" xml:space="preserve">
        <v xml:space="preserve">1.
2.
3.</v>
      </c>
    </row>
    <row r="12">
      <c r="B12" s="1" t="str">
        <v>BEAR CASE — 2 key risks</v>
      </c>
    </row>
    <row r="13" xml:space="preserve">
      <c r="B13" s="1" t="str" xml:space="preserve">
        <v xml:space="preserve">1.
2.</v>
      </c>
    </row>
    <row r="15">
      <c r="B15" s="1" t="str">
        <v>FINANCIAL HIGHLIGHTS (5-year trend)</v>
      </c>
    </row>
    <row r="16">
      <c r="B16" s="1" t="str">
        <v>Summarise revenue CAGR, margin trajectory, and FCF generation. Reference your ratio sheet.</v>
      </c>
    </row>
    <row r="18">
      <c r="B18" s="1" t="str">
        <v>VALUATION CONCLUSION</v>
      </c>
    </row>
    <row r="19">
      <c r="B19" s="1" t="str">
        <v>Reference your DCF implied price and comps multiples. State whether the stock is cheap, fair, or expensive vs peers.</v>
      </c>
    </row>
    <row r="21">
      <c r="B21" s="1" t="str">
        <v>DATA SOURCES</v>
      </c>
    </row>
    <row r="22">
      <c r="B22" s="1" t="str">
        <v>List every source used: SEC filings, Trikosh database, Bloomberg, etc. Date accessed.</v>
      </c>
    </row>
    <row r="24">
      <c r="B24" s="1" t="str">
        <v>DISCLAIMER</v>
      </c>
    </row>
    <row r="25">
      <c r="B25" s="1" t="str">
        <v>This report is for educational purposes only and does not constitute investment advice. The analyst holds no position in the subject company.</v>
      </c>
    </row>
  </sheetData>
  <mergeCells count="17">
    <mergeCell ref="B1:C1"/>
    <mergeCell ref="B3:C3"/>
    <mergeCell ref="B4:C4"/>
    <mergeCell ref="B6:C6"/>
    <mergeCell ref="B7:C7"/>
    <mergeCell ref="B9:C9"/>
    <mergeCell ref="B10:C10"/>
    <mergeCell ref="B12:C12"/>
    <mergeCell ref="B13:C13"/>
    <mergeCell ref="B15:C15"/>
    <mergeCell ref="B16:C16"/>
    <mergeCell ref="B18:C18"/>
    <mergeCell ref="B19:C19"/>
    <mergeCell ref="B21:C21"/>
    <mergeCell ref="B22:C22"/>
    <mergeCell ref="B24:C24"/>
    <mergeCell ref="B25:C25"/>
  </mergeCells>
  <pageMargins left="0.75" right="0.75" top="1" bottom="1" header="0.511811023622047" footer="0.511811023622047"/>
  <ignoredErrors>
    <ignoredError numberStoredAsText="1" sqref="B1:C2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 rightToLeft="0"/>
  </sheetViews>
  <sheetData>
    <row r="2">
      <c r="B2" s="1" t="str">
        <v>HOW TO USE THIS TEMPLATE — READ BEFORE YOU BEGIN</v>
      </c>
    </row>
    <row r="6">
      <c r="B6" s="1" t="str">
        <v>STEP 1 · COVER PAGE</v>
      </c>
    </row>
    <row r="7">
      <c r="B7" s="1" t="str">
        <v>Fill every yellow-highlighted cell on the Cover sheet. This identifies your report. Do not skip the Reporting Standard field — GAAP and IFRS companies have different line-item names.</v>
      </c>
    </row>
    <row r="9">
      <c r="B9" s="1" t="str">
        <v>STEP 2 · INCOME STATEMENT</v>
      </c>
    </row>
    <row r="10">
      <c r="B10" s="1" t="str">
        <v>Enter 5 years of revenue, COGS, operating expenses, interest, and tax from the company's annual reports (10-K for US companies, Annual Report for others). All figures must be in USD millions. Blue cells = your inputs. Black cells = do not touch, they are formulas.</v>
      </c>
    </row>
    <row r="12">
      <c r="B12" s="1" t="str">
        <v>STEP 3 · BALANCE SHEET</v>
      </c>
    </row>
    <row r="13">
      <c r="B13" s="1" t="str">
        <v>Enter total current assets, non-current assets, current liabilities, long-term debt, and shareholders' equity for each fiscal year. Verify that Assets = Liabilities + Equity for every column. A check row highlights any mismatch in red.</v>
      </c>
    </row>
    <row r="15">
      <c r="B15" s="1" t="str">
        <v>STEP 4 · CASH FLOW STATEMENT</v>
      </c>
    </row>
    <row r="16">
      <c r="B16" s="1" t="str">
        <v>Enter operating, investing, and financing cash flows. Free Cash Flow is calculated automatically as Operating CF minus CapEx. Do not override the FCF row.</v>
      </c>
    </row>
    <row r="18">
      <c r="B18" s="1" t="str">
        <v>STEP 5 · KEY RATIOS</v>
      </c>
    </row>
    <row r="19">
      <c r="B19" s="1" t="str">
        <v>All 15 ratios compute automatically from the three statement sheets. Review the formula bar for each ratio to understand the calculation. If a cell shows '-' it means the denominator is zero or data is missing — this is intentional and correct.</v>
      </c>
    </row>
    <row r="21">
      <c r="B21" s="1" t="str">
        <v>STEP 6 · DCF MODEL</v>
      </c>
    </row>
    <row r="22">
      <c r="B22" s="1" t="str">
        <v>Enter your revenue growth assumptions (blue cells) and WACC in the assumptions block. The model projects 5 years of free cash flow and calculates terminal value using the Gordon Growth Model. The implied share price auto-calculates.</v>
      </c>
    </row>
    <row r="24">
      <c r="B24" s="1" t="str">
        <v>STEP 7 · COMPS TABLE</v>
      </c>
    </row>
    <row r="25">
      <c r="B25" s="1" t="str">
        <v>Enter 4-5 peer companies with their EV, EBITDA, Revenue, Net Income, and P/E. The sheet calculates EV/EBITDA, EV/Revenue, and P/E multiples and highlights the median. Use Trikosh data for peers.</v>
      </c>
    </row>
    <row r="27">
      <c r="B27" s="1" t="str">
        <v>STEP 8 · RESEARCH NOTES</v>
      </c>
    </row>
    <row r="28">
      <c r="B28" s="1" t="str">
        <v>Write your investment thesis, bear case, bull case, and key risks here. This is free-form text. A professional research note has: (1) one-sentence thesis, (2) 3 supporting arguments, (3) 2 key risks, (4) valuation conclusion.</v>
      </c>
    </row>
    <row r="30">
      <c r="B30" s="1" t="str">
        <v>IMPORTANT — DATA SOURCES</v>
      </c>
    </row>
    <row r="31">
      <c r="B31" s="1" t="str">
        <v>Always document where each number comes from. US companies: SEC EDGAR (edgar.sec.gov). Indian companies: BSE/NSE filings. European companies: company IR pages. You may also use Trikosh's standardised dataset as your primary source — cite it as: 'Source: Trikosh Financial Database, trikosh.in, [date accessed]'.</v>
      </c>
    </row>
  </sheetData>
  <mergeCells count="19">
    <mergeCell ref="B2:C2"/>
    <mergeCell ref="B6:C6"/>
    <mergeCell ref="B7:C7"/>
    <mergeCell ref="B9:C9"/>
    <mergeCell ref="B10:C10"/>
    <mergeCell ref="B12:C12"/>
    <mergeCell ref="B13:C13"/>
    <mergeCell ref="B15:C15"/>
    <mergeCell ref="B16:C16"/>
    <mergeCell ref="B18:C18"/>
    <mergeCell ref="B19:C19"/>
    <mergeCell ref="B21:C21"/>
    <mergeCell ref="B22:C22"/>
    <mergeCell ref="B24:C24"/>
    <mergeCell ref="B25:C25"/>
    <mergeCell ref="B27:C27"/>
    <mergeCell ref="B28:C28"/>
    <mergeCell ref="B30:C30"/>
    <mergeCell ref="B31:C31"/>
  </mergeCells>
  <pageMargins left="0.75" right="0.75" top="1" bottom="1" header="0.511811023622047" footer="0.511811023622047"/>
  <ignoredErrors>
    <ignoredError numberStoredAsText="1" sqref="A1:D3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workbookViewId="0" rightToLeft="0"/>
  </sheetViews>
  <sheetData>
    <row r="1">
      <c r="A1" s="1" t="str">
        <v>INCOME STATEMENT  ($mm USD)</v>
      </c>
    </row>
    <row r="2">
      <c r="B2" s="1" t="str">
        <v>FY2020</v>
      </c>
      <c r="C2" s="1" t="str">
        <v>FY2021</v>
      </c>
      <c r="D2" s="1" t="str">
        <v>FY2022</v>
      </c>
      <c r="E2" s="1" t="str">
        <v>FY2023</v>
      </c>
      <c r="F2" s="1" t="str">
        <v>FY2024</v>
      </c>
    </row>
    <row r="3">
      <c r="A3" s="1" t="str">
        <v>REVENUE</v>
      </c>
    </row>
    <row r="4">
      <c r="A4" s="1" t="str">
        <v>Cost of Goods Sold (COGS)</v>
      </c>
    </row>
    <row r="5">
      <c r="A5" s="1" t="str">
        <v>GROSS PROFIT</v>
      </c>
      <c r="B5" s="1">
        <f>B3-B4</f>
        <v>0</v>
      </c>
      <c r="C5" s="1">
        <f>C3-C4</f>
        <v>0</v>
      </c>
      <c r="D5" s="1">
        <f>D3-D4</f>
        <v>0</v>
      </c>
      <c r="E5" s="1">
        <f>E3-E4</f>
        <v>0</v>
      </c>
      <c r="F5" s="1">
        <f>F3-F4</f>
        <v>0</v>
      </c>
    </row>
    <row r="6">
      <c r="A6" s="1" t="str">
        <v>Gross Margin %</v>
      </c>
      <c r="B6" s="1" t="str">
        <f>IFERROR(B5/B3,"-")</f>
        <v>-</v>
      </c>
      <c r="C6" s="1" t="str">
        <f>IFERROR(C5/C3,"-")</f>
        <v>-</v>
      </c>
      <c r="D6" s="1" t="str">
        <f>IFERROR(D5/D3,"-")</f>
        <v>-</v>
      </c>
      <c r="E6" s="1" t="str">
        <f>IFERROR(E5/E3,"-")</f>
        <v>-</v>
      </c>
      <c r="F6" s="1" t="str">
        <f>IFERROR(F5/F3,"-")</f>
        <v>-</v>
      </c>
    </row>
    <row r="8">
      <c r="A8" s="1" t="str">
        <v>Research &amp; Development</v>
      </c>
    </row>
    <row r="9">
      <c r="A9" s="1" t="str">
        <v>Selling, General &amp; Admin (SG&amp;A)</v>
      </c>
    </row>
    <row r="10">
      <c r="A10" s="1" t="str">
        <v>Other Operating Expenses</v>
      </c>
    </row>
    <row r="11">
      <c r="A11" s="1" t="str">
        <v>OPERATING INCOME (EBIT)</v>
      </c>
      <c r="B11" s="1">
        <f>B5-B8-B9-B10</f>
        <v>0</v>
      </c>
      <c r="C11" s="1">
        <f>C5-C8-C9-C10</f>
        <v>0</v>
      </c>
      <c r="D11" s="1">
        <f>D5-D8-D9-D10</f>
        <v>0</v>
      </c>
      <c r="E11" s="1">
        <f>E5-E8-E9-E10</f>
        <v>0</v>
      </c>
      <c r="F11" s="1">
        <f>F5-F8-F9-F10</f>
        <v>0</v>
      </c>
    </row>
    <row r="12">
      <c r="A12" s="1" t="str">
        <v>Operating Margin %</v>
      </c>
      <c r="B12" s="1" t="str">
        <f>IFERROR(B11/B3,"-")</f>
        <v>-</v>
      </c>
      <c r="C12" s="1" t="str">
        <f>IFERROR(C11/C3,"-")</f>
        <v>-</v>
      </c>
      <c r="D12" s="1" t="str">
        <f>IFERROR(D11/D3,"-")</f>
        <v>-</v>
      </c>
      <c r="E12" s="1" t="str">
        <f>IFERROR(E11/E3,"-")</f>
        <v>-</v>
      </c>
      <c r="F12" s="1" t="str">
        <f>IFERROR(F11/F3,"-")</f>
        <v>-</v>
      </c>
    </row>
    <row r="13">
      <c r="A13" s="1" t="str">
        <v>EBITDA</v>
      </c>
    </row>
    <row r="14">
      <c r="A14" s="1" t="str">
        <v>EBITDA Margin %</v>
      </c>
      <c r="B14" s="1" t="str">
        <f>IFERROR(B13/B3,"-")</f>
        <v>-</v>
      </c>
      <c r="C14" s="1" t="str">
        <f>IFERROR(C13/C3,"-")</f>
        <v>-</v>
      </c>
      <c r="D14" s="1" t="str">
        <f>IFERROR(D13/D3,"-")</f>
        <v>-</v>
      </c>
      <c r="E14" s="1" t="str">
        <f>IFERROR(E13/E3,"-")</f>
        <v>-</v>
      </c>
      <c r="F14" s="1" t="str">
        <f>IFERROR(F13/F3,"-")</f>
        <v>-</v>
      </c>
    </row>
    <row r="16">
      <c r="A16" s="1" t="str">
        <v>Interest Expense</v>
      </c>
    </row>
    <row r="17">
      <c r="A17" s="1" t="str">
        <v>Interest Coverage (x)</v>
      </c>
      <c r="B17" s="1" t="str">
        <f>IFERROR(B11/B16,"-")</f>
        <v>-</v>
      </c>
      <c r="C17" s="1" t="str">
        <f>IFERROR(C11/C16,"-")</f>
        <v>-</v>
      </c>
      <c r="D17" s="1" t="str">
        <f>IFERROR(D11/D16,"-")</f>
        <v>-</v>
      </c>
      <c r="E17" s="1" t="str">
        <f>IFERROR(E11/E16,"-")</f>
        <v>-</v>
      </c>
      <c r="F17" s="1" t="str">
        <f>IFERROR(F11/F16,"-")</f>
        <v>-</v>
      </c>
    </row>
    <row r="18">
      <c r="A18" s="1" t="str">
        <v>Other Non-Operating Income</v>
      </c>
    </row>
    <row r="19">
      <c r="A19" s="1" t="str">
        <v>PRE-TAX INCOME (EBT)</v>
      </c>
      <c r="B19" s="1">
        <f>B11-B16+B18</f>
        <v>0</v>
      </c>
      <c r="C19" s="1">
        <f>C11-C16+C18</f>
        <v>0</v>
      </c>
      <c r="D19" s="1">
        <f>D11-D16+D18</f>
        <v>0</v>
      </c>
      <c r="E19" s="1">
        <f>E11-E16+E18</f>
        <v>0</v>
      </c>
      <c r="F19" s="1">
        <f>F11-F16+F18</f>
        <v>0</v>
      </c>
    </row>
    <row r="20">
      <c r="A20" s="1" t="str">
        <v>Income Tax Expense</v>
      </c>
    </row>
    <row r="21">
      <c r="A21" s="1" t="str">
        <v>Effective Tax Rate %</v>
      </c>
      <c r="B21" s="1" t="str">
        <f>IFERROR(B20/B19,"-")</f>
        <v>-</v>
      </c>
      <c r="C21" s="1" t="str">
        <f>IFERROR(C20/C19,"-")</f>
        <v>-</v>
      </c>
      <c r="D21" s="1" t="str">
        <f>IFERROR(D20/D19,"-")</f>
        <v>-</v>
      </c>
      <c r="E21" s="1" t="str">
        <f>IFERROR(E20/E19,"-")</f>
        <v>-</v>
      </c>
      <c r="F21" s="1" t="str">
        <f>IFERROR(F20/F19,"-")</f>
        <v>-</v>
      </c>
    </row>
    <row r="22">
      <c r="A22" s="1" t="str">
        <v>NET INCOME</v>
      </c>
      <c r="B22" s="1">
        <f>B19-B20</f>
        <v>0</v>
      </c>
      <c r="C22" s="1">
        <f>C19-C20</f>
        <v>0</v>
      </c>
      <c r="D22" s="1">
        <f>D19-D20</f>
        <v>0</v>
      </c>
      <c r="E22" s="1">
        <f>E19-E20</f>
        <v>0</v>
      </c>
      <c r="F22" s="1">
        <f>F19-F20</f>
        <v>0</v>
      </c>
    </row>
    <row r="23">
      <c r="A23" s="1" t="str">
        <v>Net Profit Margin %</v>
      </c>
      <c r="B23" s="1" t="str">
        <f>IFERROR(B22/B3,"-")</f>
        <v>-</v>
      </c>
      <c r="C23" s="1" t="str">
        <f>IFERROR(C22/C3,"-")</f>
        <v>-</v>
      </c>
      <c r="D23" s="1" t="str">
        <f>IFERROR(D22/D3,"-")</f>
        <v>-</v>
      </c>
      <c r="E23" s="1" t="str">
        <f>IFERROR(E22/E3,"-")</f>
        <v>-</v>
      </c>
      <c r="F23" s="1" t="str">
        <f>IFERROR(F22/F3,"-")</f>
        <v>-</v>
      </c>
    </row>
    <row r="25">
      <c r="A25" s="1" t="str">
        <v>Shares Outstanding (mm)</v>
      </c>
    </row>
    <row r="26">
      <c r="A26" s="1" t="str">
        <v>Earnings Per Share (EPS)</v>
      </c>
      <c r="B26" s="1" t="str">
        <f>IFERROR(B22/B25,"-")</f>
        <v>-</v>
      </c>
      <c r="C26" s="1" t="str">
        <f>IFERROR(C22/C25,"-")</f>
        <v>-</v>
      </c>
      <c r="D26" s="1" t="str">
        <f>IFERROR(D22/D25,"-")</f>
        <v>-</v>
      </c>
      <c r="E26" s="1" t="str">
        <f>IFERROR(E22/E25,"-")</f>
        <v>-</v>
      </c>
      <c r="F26" s="1" t="str">
        <f>IFERROR(F22/F25,"-")</f>
        <v>-</v>
      </c>
    </row>
  </sheetData>
  <mergeCells count="1">
    <mergeCell ref="A1:F1"/>
  </mergeCells>
  <pageMargins left="0.75" right="0.75" top="1" bottom="1" header="0.511811023622047" footer="0.511811023622047"/>
  <ignoredErrors>
    <ignoredError numberStoredAsText="1" sqref="A1:F2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workbookViewId="0" rightToLeft="0"/>
  </sheetViews>
  <sheetData>
    <row r="1">
      <c r="A1" s="1" t="str">
        <v>BALANCE SHEET  ($mm USD)</v>
      </c>
    </row>
    <row r="2">
      <c r="B2" s="1" t="str">
        <v>FY2020</v>
      </c>
      <c r="C2" s="1" t="str">
        <v>FY2021</v>
      </c>
      <c r="D2" s="1" t="str">
        <v>FY2022</v>
      </c>
      <c r="E2" s="1" t="str">
        <v>FY2023</v>
      </c>
      <c r="F2" s="1" t="str">
        <v>FY2024</v>
      </c>
    </row>
    <row r="3">
      <c r="A3" s="1" t="str">
        <v>ASSETS</v>
      </c>
    </row>
    <row r="4">
      <c r="A4" s="1" t="str">
        <v>Cash &amp; Cash Equivalents</v>
      </c>
    </row>
    <row r="5">
      <c r="A5" s="1" t="str">
        <v>Short-Term Investments</v>
      </c>
    </row>
    <row r="6">
      <c r="A6" s="1" t="str">
        <v>Accounts Receivable</v>
      </c>
    </row>
    <row r="7">
      <c r="A7" s="1" t="str">
        <v>Inventory</v>
      </c>
    </row>
    <row r="8">
      <c r="A8" s="1" t="str">
        <v>Other Current Assets</v>
      </c>
    </row>
    <row r="9">
      <c r="A9" s="1" t="str">
        <v>TOTAL CURRENT ASSETS</v>
      </c>
      <c r="B9" s="1">
        <f>SUM(B4:B8)</f>
        <v>0</v>
      </c>
      <c r="C9" s="1">
        <f>SUM(C4:C8)</f>
        <v>0</v>
      </c>
      <c r="D9" s="1">
        <f>SUM(D4:D8)</f>
        <v>0</v>
      </c>
      <c r="E9" s="1">
        <f>SUM(E4:E8)</f>
        <v>0</v>
      </c>
      <c r="F9" s="1">
        <f>SUM(F4:F8)</f>
        <v>0</v>
      </c>
    </row>
    <row r="10">
      <c r="A10" s="1" t="str">
        <v>Property, Plant &amp; Equipment</v>
      </c>
    </row>
    <row r="11">
      <c r="A11" s="1" t="str">
        <v>Intangible Assets &amp; Goodwill</v>
      </c>
    </row>
    <row r="12">
      <c r="A12" s="1" t="str">
        <v>Long-Term Investments</v>
      </c>
    </row>
    <row r="13">
      <c r="A13" s="1" t="str">
        <v>Other Non-Current Assets</v>
      </c>
    </row>
    <row r="14">
      <c r="A14" s="1" t="str">
        <v>TOTAL NON-CURRENT ASSETS</v>
      </c>
      <c r="B14" s="1">
        <f>SUM(B10:B13)</f>
        <v>0</v>
      </c>
      <c r="C14" s="1">
        <f>SUM(C10:C13)</f>
        <v>0</v>
      </c>
      <c r="D14" s="1">
        <f>SUM(D10:D13)</f>
        <v>0</v>
      </c>
      <c r="E14" s="1">
        <f>SUM(E10:E13)</f>
        <v>0</v>
      </c>
      <c r="F14" s="1">
        <f>SUM(F10:F13)</f>
        <v>0</v>
      </c>
    </row>
    <row r="15">
      <c r="A15" s="1" t="str">
        <v>TOTAL ASSETS</v>
      </c>
      <c r="B15" s="1">
        <f>B9+B14</f>
        <v>0</v>
      </c>
      <c r="C15" s="1">
        <f>C9+C14</f>
        <v>0</v>
      </c>
      <c r="D15" s="1">
        <f>D9+D14</f>
        <v>0</v>
      </c>
      <c r="E15" s="1">
        <f>E9+E14</f>
        <v>0</v>
      </c>
      <c r="F15" s="1">
        <f>F9+F14</f>
        <v>0</v>
      </c>
    </row>
    <row r="17">
      <c r="A17" s="1" t="str">
        <v>LIABILITIES &amp; EQUITY</v>
      </c>
    </row>
    <row r="18">
      <c r="A18" s="1" t="str">
        <v>Accounts Payable</v>
      </c>
    </row>
    <row r="19">
      <c r="A19" s="1" t="str">
        <v>Short-Term Debt</v>
      </c>
    </row>
    <row r="20">
      <c r="A20" s="1" t="str">
        <v>Other Current Liabilities</v>
      </c>
    </row>
    <row r="21">
      <c r="A21" s="1" t="str">
        <v>TOTAL CURRENT LIABILITIES</v>
      </c>
      <c r="B21" s="1">
        <f>SUM(B17:B19)</f>
        <v>0</v>
      </c>
      <c r="C21" s="1">
        <f>SUM(C17:C19)</f>
        <v>0</v>
      </c>
      <c r="D21" s="1">
        <f>SUM(D17:D19)</f>
        <v>0</v>
      </c>
      <c r="E21" s="1">
        <f>SUM(E17:E19)</f>
        <v>0</v>
      </c>
      <c r="F21" s="1">
        <f>SUM(F17:F19)</f>
        <v>0</v>
      </c>
    </row>
    <row r="22">
      <c r="A22" s="1" t="str">
        <v>Long-Term Debt</v>
      </c>
    </row>
    <row r="23">
      <c r="A23" s="1" t="str">
        <v>Other Long-Term Liabilities</v>
      </c>
    </row>
    <row r="24">
      <c r="A24" s="1" t="str">
        <v>TOTAL LIABILITIES</v>
      </c>
      <c r="B24" s="1">
        <f>B20+B21+B22</f>
        <v>0</v>
      </c>
      <c r="C24" s="1">
        <f>C20+C21+C22</f>
        <v>0</v>
      </c>
      <c r="D24" s="1">
        <f>D20+D21+D22</f>
        <v>0</v>
      </c>
      <c r="E24" s="1">
        <f>E20+E21+E22</f>
        <v>0</v>
      </c>
      <c r="F24" s="1">
        <f>F20+F21+F22</f>
        <v>0</v>
      </c>
    </row>
    <row r="25">
      <c r="A25" s="1" t="str">
        <v>Common Stock &amp; APIC</v>
      </c>
    </row>
    <row r="26">
      <c r="A26" s="1" t="str">
        <v>Retained Earnings</v>
      </c>
    </row>
    <row r="27">
      <c r="A27" s="1" t="str">
        <v>Other Equity</v>
      </c>
    </row>
    <row r="28">
      <c r="A28" s="1" t="str">
        <v>TOTAL SHAREHOLDERS' EQUITY</v>
      </c>
      <c r="B28" s="1">
        <f>SUM(B24:B26)</f>
        <v>0</v>
      </c>
      <c r="C28" s="1">
        <f>SUM(C24:C26)</f>
        <v>0</v>
      </c>
      <c r="D28" s="1">
        <f>SUM(D24:D26)</f>
        <v>0</v>
      </c>
      <c r="E28" s="1">
        <f>SUM(E24:E26)</f>
        <v>0</v>
      </c>
      <c r="F28" s="1">
        <f>SUM(F24:F26)</f>
        <v>0</v>
      </c>
    </row>
    <row r="29">
      <c r="A29" s="1" t="str">
        <v>TOTAL LIABILITIES + EQUITY</v>
      </c>
      <c r="B29" s="1">
        <f>B23+B27</f>
        <v>0</v>
      </c>
      <c r="C29" s="1">
        <f>C23+C27</f>
        <v>0</v>
      </c>
      <c r="D29" s="1">
        <f>D23+D27</f>
        <v>0</v>
      </c>
      <c r="E29" s="1">
        <f>E23+E27</f>
        <v>0</v>
      </c>
      <c r="F29" s="1">
        <f>F23+F27</f>
        <v>0</v>
      </c>
    </row>
    <row r="31">
      <c r="A31" s="1" t="str">
        <v>BALANCE CHECK (Assets - L+E)</v>
      </c>
      <c r="B31" s="1">
        <f>B15-B28</f>
        <v>0</v>
      </c>
      <c r="C31" s="1">
        <f>C15-C28</f>
        <v>0</v>
      </c>
      <c r="D31" s="1">
        <f>D15-D28</f>
        <v>0</v>
      </c>
      <c r="E31" s="1">
        <f>E15-E28</f>
        <v>0</v>
      </c>
      <c r="F31" s="1">
        <f>F15-F28</f>
        <v>0</v>
      </c>
    </row>
  </sheetData>
  <mergeCells count="1">
    <mergeCell ref="A1:F1"/>
  </mergeCells>
  <pageMargins left="0.75" right="0.75" top="1" bottom="1" header="0.511811023622047" footer="0.511811023622047"/>
  <ignoredErrors>
    <ignoredError numberStoredAsText="1" sqref="A1:F3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workbookViewId="0" rightToLeft="0"/>
  </sheetViews>
  <sheetData>
    <row r="1">
      <c r="A1" s="1" t="str">
        <v>CASH FLOW STATEMENT  ($mm USD)</v>
      </c>
    </row>
    <row r="2">
      <c r="B2" s="1" t="str">
        <v>FY2020</v>
      </c>
      <c r="C2" s="1" t="str">
        <v>FY2021</v>
      </c>
      <c r="D2" s="1" t="str">
        <v>FY2022</v>
      </c>
      <c r="E2" s="1" t="str">
        <v>FY2023</v>
      </c>
      <c r="F2" s="1" t="str">
        <v>FY2024</v>
      </c>
    </row>
    <row r="3">
      <c r="A3" s="1" t="str">
        <v>OPERATING ACTIVITIES</v>
      </c>
    </row>
    <row r="4">
      <c r="A4" s="1" t="str">
        <v>Net Income</v>
      </c>
    </row>
    <row r="5">
      <c r="A5" s="1" t="str">
        <v>Depreciation &amp; Amortisation</v>
      </c>
    </row>
    <row r="6">
      <c r="A6" s="1" t="str">
        <v>Changes in Working Capital</v>
      </c>
    </row>
    <row r="7">
      <c r="A7" s="1" t="str">
        <v>Other Operating Adjustments</v>
      </c>
    </row>
    <row r="8">
      <c r="A8" s="1" t="str">
        <v>OPERATING CASH FLOW</v>
      </c>
      <c r="B8" s="1">
        <f>SUM(B4:B7)</f>
        <v>0</v>
      </c>
      <c r="C8" s="1">
        <f>SUM(C4:C7)</f>
        <v>0</v>
      </c>
      <c r="D8" s="1">
        <f>SUM(D4:D7)</f>
        <v>0</v>
      </c>
      <c r="E8" s="1">
        <f>SUM(E4:E7)</f>
        <v>0</v>
      </c>
      <c r="F8" s="1">
        <f>SUM(F4:F7)</f>
        <v>0</v>
      </c>
    </row>
    <row r="10">
      <c r="A10" s="1" t="str">
        <v>INVESTING ACTIVITIES</v>
      </c>
    </row>
    <row r="11">
      <c r="A11" s="1" t="str">
        <v>Capital Expenditure (CapEx)</v>
      </c>
    </row>
    <row r="12">
      <c r="A12" s="1" t="str">
        <v>Acquisitions</v>
      </c>
    </row>
    <row r="13">
      <c r="A13" s="1" t="str">
        <v>Purchase of Investments</v>
      </c>
    </row>
    <row r="14">
      <c r="A14" s="1" t="str">
        <v>Other Investing Activities</v>
      </c>
    </row>
    <row r="15">
      <c r="A15" s="1" t="str">
        <v>INVESTING CASH FLOW</v>
      </c>
      <c r="B15" s="1">
        <f>SUM(B10:B13)</f>
        <v>0</v>
      </c>
      <c r="C15" s="1">
        <f>SUM(C10:B13)</f>
        <v>0</v>
      </c>
      <c r="D15" s="1">
        <f>SUM(D10:B13)</f>
        <v>0</v>
      </c>
      <c r="E15" s="1">
        <f>SUM(E10:B13)</f>
        <v>0</v>
      </c>
      <c r="F15" s="1">
        <f>SUM(F10:B13)</f>
        <v>0</v>
      </c>
    </row>
    <row r="17">
      <c r="A17" s="1" t="str">
        <v>FINANCING ACTIVITIES</v>
      </c>
    </row>
    <row r="18">
      <c r="A18" s="1" t="str">
        <v>Debt Raised / (Repaid)</v>
      </c>
    </row>
    <row r="19">
      <c r="A19" s="1" t="str">
        <v>Equity Issued / (Buybacks)</v>
      </c>
    </row>
    <row r="20">
      <c r="A20" s="1" t="str">
        <v>Dividends Paid</v>
      </c>
    </row>
    <row r="21">
      <c r="A21" s="1" t="str">
        <v>Other Financing Activities</v>
      </c>
    </row>
    <row r="22">
      <c r="A22" s="1" t="str">
        <v>FINANCING CASH FLOW</v>
      </c>
      <c r="B22" s="1">
        <f>SUM(B17:B20)</f>
        <v>0</v>
      </c>
      <c r="C22" s="1">
        <f>SUM(C17:C20)</f>
        <v>0</v>
      </c>
      <c r="D22" s="1">
        <f>SUM(D17:D20)</f>
        <v>0</v>
      </c>
      <c r="E22" s="1">
        <f>SUM(E17:E20)</f>
        <v>0</v>
      </c>
      <c r="F22" s="1">
        <f>SUM(F17:F20)</f>
        <v>0</v>
      </c>
    </row>
    <row r="24">
      <c r="A24" s="1" t="str">
        <v>NET CHANGE IN CASH</v>
      </c>
      <c r="B24" s="1">
        <f>B8+B14+B21</f>
        <v>0</v>
      </c>
      <c r="C24" s="1">
        <f>C8+C14+C21</f>
        <v>0</v>
      </c>
      <c r="D24" s="1">
        <f>D8+D14+D21</f>
        <v>0</v>
      </c>
      <c r="E24" s="1">
        <f>E8+E14+E21</f>
        <v>0</v>
      </c>
      <c r="F24" s="1">
        <f>F8+F14+F21</f>
        <v>0</v>
      </c>
    </row>
    <row r="25">
      <c r="A25" s="1" t="str">
        <v>FREE CASH FLOW (OCF - CapEx)</v>
      </c>
      <c r="B25" s="1">
        <f>B8+B10</f>
        <v>0</v>
      </c>
      <c r="C25" s="1">
        <f>C8+C10</f>
        <v>0</v>
      </c>
      <c r="D25" s="1">
        <f>D8+D10</f>
        <v>0</v>
      </c>
      <c r="E25" s="1">
        <f>E8+E10</f>
        <v>0</v>
      </c>
      <c r="F25" s="1">
        <f>F8+F10</f>
        <v>0</v>
      </c>
    </row>
    <row r="26">
      <c r="A26" s="1" t="str">
        <v>FCF Margin %</v>
      </c>
      <c r="B26" s="1" t="str">
        <f>IFERROR(B23/'Income Statement'!B3,"-")</f>
        <v>-</v>
      </c>
      <c r="C26" s="1" t="str">
        <f>IFERROR(C23/'Income Statement'!C3,"-")</f>
        <v>-</v>
      </c>
      <c r="D26" s="1" t="str">
        <f>IFERROR(D23/'Income Statement'!D3,"-")</f>
        <v>-</v>
      </c>
      <c r="E26" s="1" t="str">
        <f>IFERROR(E23/'Income Statement'!E3,"-")</f>
        <v>-</v>
      </c>
      <c r="F26" s="1" t="str">
        <f>IFERROR(F23/'Income Statement'!F3,"-")</f>
        <v>-</v>
      </c>
    </row>
  </sheetData>
  <mergeCells count="1">
    <mergeCell ref="A1:F1"/>
  </mergeCells>
  <pageMargins left="0.75" right="0.75" top="1" bottom="1" header="0.511811023622047" footer="0.511811023622047"/>
  <ignoredErrors>
    <ignoredError numberStoredAsText="1" sqref="A1:F26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workbookViewId="0" rightToLeft="0"/>
  </sheetViews>
  <sheetData>
    <row r="1">
      <c r="A1" s="1" t="str">
        <v>KEY RATIOS — 15 STANDARDISED METRICS  (Auto-calculated from Financial Statements)</v>
      </c>
    </row>
    <row r="2">
      <c r="A2" s="1" t="str">
        <v>Ratio</v>
      </c>
      <c r="B2" s="1" t="str">
        <v>Formula</v>
      </c>
      <c r="C2" s="1" t="str">
        <v>FY2020</v>
      </c>
      <c r="D2" s="1" t="str">
        <v>FY2021</v>
      </c>
      <c r="E2" s="1" t="str">
        <v>FY2022</v>
      </c>
      <c r="F2" s="1" t="str">
        <v>FY2023</v>
      </c>
      <c r="G2" s="1" t="str">
        <v>FY2024</v>
      </c>
      <c r="H2" s="1" t="str">
        <v>Interpretation</v>
      </c>
    </row>
    <row r="3">
      <c r="A3" s="1" t="str">
        <v>PROFITABILITY RATIOS</v>
      </c>
    </row>
    <row r="4">
      <c r="A4" s="1" t="str">
        <v>1. Gross Profit Margin</v>
      </c>
      <c r="B4" s="1" t="str">
        <v>'Income Statement'!Y5/'Income Statement'!Y3</v>
      </c>
      <c r="C4" s="1" t="str">
        <f>IFERROR('Income Statement'!B5/'Income Statement'!B3,"-")</f>
        <v>-</v>
      </c>
      <c r="D4" s="1" t="str">
        <f>IFERROR('Income Statement'!C5/'Income Statement'!C3,"-")</f>
        <v>-</v>
      </c>
      <c r="E4" s="1" t="str">
        <f>IFERROR('Income Statement'!D5/'Income Statement'!D3,"-")</f>
        <v>-</v>
      </c>
      <c r="F4" s="1" t="str">
        <f>IFERROR('Income Statement'!E5/'Income Statement'!E3,"-")</f>
        <v>-</v>
      </c>
      <c r="G4" s="1" t="str">
        <f>IFERROR('Income Statement'!F5/'Income Statement'!F3,"-")</f>
        <v>-</v>
      </c>
      <c r="H4" s="1" t="str">
        <v>Gross Profit ÷ Revenue. Measures pricing power and production efficiency. &gt;40% is strong for tech; ~20-30% for retail.</v>
      </c>
    </row>
    <row r="5">
      <c r="A5" s="1" t="str">
        <v>2. Operating Margin (EBIT Margin)</v>
      </c>
      <c r="B5" s="1" t="str">
        <v>'Income Statement'!Y11/'Income Statement'!Y3</v>
      </c>
      <c r="C5" s="1" t="str">
        <f>IFERROR('Income Statement'!B11/'Income Statement'!B3,"-")</f>
        <v>-</v>
      </c>
      <c r="D5" s="1" t="str">
        <f>IFERROR('Income Statement'!C11/'Income Statement'!C3,"-")</f>
        <v>-</v>
      </c>
      <c r="E5" s="1" t="str">
        <f>IFERROR('Income Statement'!D11/'Income Statement'!D3,"-")</f>
        <v>-</v>
      </c>
      <c r="F5" s="1" t="str">
        <f>IFERROR('Income Statement'!E11/'Income Statement'!E3,"-")</f>
        <v>-</v>
      </c>
      <c r="G5" s="1" t="str">
        <f>IFERROR('Income Statement'!F11/'Income Statement'!F3,"-")</f>
        <v>-</v>
      </c>
      <c r="H5" s="1" t="str">
        <v>EBIT ÷ Revenue. Core operational profitability before financing costs. Watch for consistent improvement trend.</v>
      </c>
    </row>
    <row r="6">
      <c r="A6" s="1" t="str">
        <v>3. Net Profit Margin</v>
      </c>
      <c r="B6" s="1" t="str">
        <v>'Income Statement'!Y21/'Income Statement'!Y3</v>
      </c>
      <c r="C6" s="1" t="str">
        <f>IFERROR('Income Statement'!B21/'Income Statement'!B3,"-")</f>
        <v>-</v>
      </c>
      <c r="D6" s="1" t="str">
        <f>IFERROR('Income Statement'!C21/'Income Statement'!C3,"-")</f>
        <v>-</v>
      </c>
      <c r="E6" s="1" t="str">
        <f>IFERROR('Income Statement'!D21/'Income Statement'!D3,"-")</f>
        <v>-</v>
      </c>
      <c r="F6" s="1" t="str">
        <f>IFERROR('Income Statement'!E21/'Income Statement'!E3,"-")</f>
        <v>-</v>
      </c>
      <c r="G6" s="1" t="str">
        <f>IFERROR('Income Statement'!F21/'Income Statement'!F3,"-")</f>
        <v>-</v>
      </c>
      <c r="H6" s="1" t="str">
        <v>Net Income ÷ Revenue. Bottom-line profitability after all costs. Compare within sector; varies widely by industry.</v>
      </c>
    </row>
    <row r="7">
      <c r="A7" s="1" t="str">
        <v>4. EBITDA Margin</v>
      </c>
      <c r="B7" s="1" t="str">
        <v>'Income Statement'!Y13/'Income Statement'!Y3</v>
      </c>
      <c r="C7" s="1" t="str">
        <f>IFERROR('Income Statement'!B13/'Income Statement'!B3,"-")</f>
        <v>-</v>
      </c>
      <c r="D7" s="1" t="str">
        <f>IFERROR('Income Statement'!C13/'Income Statement'!C3,"-")</f>
        <v>-</v>
      </c>
      <c r="E7" s="1" t="str">
        <f>IFERROR('Income Statement'!D13/'Income Statement'!D3,"-")</f>
        <v>-</v>
      </c>
      <c r="F7" s="1" t="str">
        <f>IFERROR('Income Statement'!E13/'Income Statement'!E3,"-")</f>
        <v>-</v>
      </c>
      <c r="G7" s="1" t="str">
        <f>IFERROR('Income Statement'!F13/'Income Statement'!F3,"-")</f>
        <v>-</v>
      </c>
      <c r="H7" s="1" t="str">
        <v>EBITDA ÷ Revenue. Proxy for operating cash generation. Widely used in LBO and credit analysis.</v>
      </c>
    </row>
    <row r="8">
      <c r="A8" s="1" t="str">
        <v>RETURN RATIOS</v>
      </c>
    </row>
    <row r="9">
      <c r="A9" s="1" t="str">
        <v>5. Return on Equity (ROE)</v>
      </c>
      <c r="B9" s="1" t="str">
        <v>'Income Statement'!Y21/'Balance Sheet'!Y27</v>
      </c>
      <c r="C9" s="1" t="str">
        <f>IFERROR('Income Statement'!B21/'Balance Sheet'!B27,"-")</f>
        <v>-</v>
      </c>
      <c r="D9" s="1" t="str">
        <f>IFERROR('Income Statement'!C21/'Balance Sheet'!C27,"-")</f>
        <v>-</v>
      </c>
      <c r="E9" s="1" t="str">
        <f>IFERROR('Income Statement'!D21/'Balance Sheet'!D27,"-")</f>
        <v>-</v>
      </c>
      <c r="F9" s="1" t="str">
        <f>IFERROR('Income Statement'!E21/'Balance Sheet'!E27,"-")</f>
        <v>-</v>
      </c>
      <c r="G9" s="1" t="str">
        <f>IFERROR('Income Statement'!F21/'Balance Sheet'!F27,"-")</f>
        <v>-</v>
      </c>
      <c r="H9" s="1" t="str">
        <v>Net Income ÷ Shareholders' Equity. Measures return generated for equity holders. &gt;15% is generally considered strong.</v>
      </c>
    </row>
    <row r="10">
      <c r="A10" s="1" t="str">
        <v>6. Return on Assets (ROA)</v>
      </c>
      <c r="B10" s="1" t="str">
        <v>'Income Statement'!Y21/'Balance Sheet'!Y15</v>
      </c>
      <c r="C10" s="1" t="str">
        <f>IFERROR('Income Statement'!B21/'Balance Sheet'!B15,"-")</f>
        <v>-</v>
      </c>
      <c r="D10" s="1" t="str">
        <f>IFERROR('Income Statement'!C21/'Balance Sheet'!C15,"-")</f>
        <v>-</v>
      </c>
      <c r="E10" s="1" t="str">
        <f>IFERROR('Income Statement'!D21/'Balance Sheet'!D15,"-")</f>
        <v>-</v>
      </c>
      <c r="F10" s="1" t="str">
        <f>IFERROR('Income Statement'!E21/'Balance Sheet'!E15,"-")</f>
        <v>-</v>
      </c>
      <c r="G10" s="1" t="str">
        <f>IFERROR('Income Statement'!F21/'Balance Sheet'!F15,"-")</f>
        <v>-</v>
      </c>
      <c r="H10" s="1" t="str">
        <v>Net Income ÷ Total Assets. Efficiency of asset base. Banks typically show &lt;2%; tech companies often &gt;10%.</v>
      </c>
    </row>
    <row r="11">
      <c r="A11" s="1" t="str">
        <v>7. Asset Turnover</v>
      </c>
      <c r="B11" s="1" t="str">
        <v>'Income Statement'!Y3/'Balance Sheet'!Y15</v>
      </c>
      <c r="C11" s="1" t="str">
        <f>IFERROR('Income Statement'!B3/'Balance Sheet'!B15,"-")</f>
        <v>-</v>
      </c>
      <c r="D11" s="1" t="str">
        <f>IFERROR('Income Statement'!C3/'Balance Sheet'!C15,"-")</f>
        <v>-</v>
      </c>
      <c r="E11" s="1" t="str">
        <f>IFERROR('Income Statement'!D3/'Balance Sheet'!D15,"-")</f>
        <v>-</v>
      </c>
      <c r="F11" s="1" t="str">
        <f>IFERROR('Income Statement'!E3/'Balance Sheet'!E15,"-")</f>
        <v>-</v>
      </c>
      <c r="G11" s="1" t="str">
        <f>IFERROR('Income Statement'!F3/'Balance Sheet'!F15,"-")</f>
        <v>-</v>
      </c>
      <c r="H11" s="1" t="str">
        <v>Revenue ÷ Total Assets. How efficiently assets generate revenue. High for retail; low for capital-intensive industries.</v>
      </c>
    </row>
    <row r="12">
      <c r="A12" s="1" t="str">
        <v>LIQUIDITY RATIOS</v>
      </c>
    </row>
    <row r="13">
      <c r="A13" s="1" t="str">
        <v>8. Current Ratio</v>
      </c>
      <c r="B13" s="1" t="str">
        <v>'Balance Sheet'!Y9/'Balance Sheet'!Y20</v>
      </c>
      <c r="C13" s="1" t="str">
        <f>IFERROR('Balance Sheet'!B9/'Balance Sheet'!B20,"-")</f>
        <v>-</v>
      </c>
      <c r="D13" s="1" t="str">
        <f>IFERROR('Balance Sheet'!C9/'Balance Sheet'!C20,"-")</f>
        <v>-</v>
      </c>
      <c r="E13" s="1" t="str">
        <f>IFERROR('Balance Sheet'!D9/'Balance Sheet'!D20,"-")</f>
        <v>-</v>
      </c>
      <c r="F13" s="1" t="str">
        <f>IFERROR('Balance Sheet'!E9/'Balance Sheet'!E20,"-")</f>
        <v>-</v>
      </c>
      <c r="G13" s="1" t="str">
        <f>IFERROR('Balance Sheet'!F9/'Balance Sheet'!F20,"-")</f>
        <v>-</v>
      </c>
      <c r="H13" s="1" t="str">
        <v>Current Assets ÷ Current Liabilities. &gt;1.5x is comfortable; &lt;1.0x signals potential short-term stress.</v>
      </c>
    </row>
    <row r="14">
      <c r="A14" s="1" t="str">
        <v>9. Quick Ratio</v>
      </c>
      <c r="B14" s="1" t="str">
        <v>('Balance Sheet'!Y9-'Balance Sheet'!Y7)/'Balance Sheet'!Y20</v>
      </c>
      <c r="C14" s="1" t="str">
        <f>IFERROR(('Balance Sheet'!B9-'Balance Sheet'!B7)/'Balance Sheet'!B20,"-")</f>
        <v>-</v>
      </c>
      <c r="D14" s="1" t="str">
        <f>IFERROR(('Balance Sheet'!C9-'Balance Sheet'!C7)/'Balance Sheet'!C20,"-")</f>
        <v>-</v>
      </c>
      <c r="E14" s="1" t="str">
        <f>IFERROR(('Balance Sheet'!D9-'Balance Sheet'!D7)/'Balance Sheet'!D20,"-")</f>
        <v>-</v>
      </c>
      <c r="F14" s="1" t="str">
        <f>IFERROR(('Balance Sheet'!E9-'Balance Sheet'!E7)/'Balance Sheet'!E20,"-")</f>
        <v>-</v>
      </c>
      <c r="G14" s="1" t="str">
        <f>IFERROR(('Balance Sheet'!F9-'Balance Sheet'!F7)/'Balance Sheet'!F20,"-")</f>
        <v>-</v>
      </c>
      <c r="H14" s="1" t="str">
        <v>(Current Assets - Inventory) ÷ Current Liabilities. More conservative than current ratio. &gt;1.0x is healthy.</v>
      </c>
    </row>
    <row r="15">
      <c r="A15" s="1" t="str">
        <v>LEVERAGE RATIOS</v>
      </c>
    </row>
    <row r="16">
      <c r="A16" s="1" t="str">
        <v>10. Debt to Equity</v>
      </c>
      <c r="B16" s="1" t="str">
        <v>'Balance Sheet'!Y23/'Balance Sheet'!Y27</v>
      </c>
      <c r="C16" s="1" t="str">
        <f>IFERROR('Balance Sheet'!B23/'Balance Sheet'!B27,"-")</f>
        <v>-</v>
      </c>
      <c r="D16" s="1" t="str">
        <f>IFERROR('Balance Sheet'!C23/'Balance Sheet'!C27,"-")</f>
        <v>-</v>
      </c>
      <c r="E16" s="1" t="str">
        <f>IFERROR('Balance Sheet'!D23/'Balance Sheet'!D27,"-")</f>
        <v>-</v>
      </c>
      <c r="F16" s="1" t="str">
        <f>IFERROR('Balance Sheet'!E23/'Balance Sheet'!E27,"-")</f>
        <v>-</v>
      </c>
      <c r="G16" s="1" t="str">
        <f>IFERROR('Balance Sheet'!F23/'Balance Sheet'!F27,"-")</f>
        <v>-</v>
      </c>
      <c r="H16" s="1" t="str">
        <v>Total Liabilities ÷ Shareholders' Equity. Higher = more leveraged. &gt;2.0x warrants scrutiny in cyclical sectors.</v>
      </c>
    </row>
    <row r="17">
      <c r="A17" s="1" t="str">
        <v>11. Debt to EBITDA</v>
      </c>
      <c r="B17" s="1" t="str">
        <v>('Balance Sheet'!Y21+'Balance Sheet'!Y18)/'Income Statement'!Y13</v>
      </c>
      <c r="C17" s="1" t="str">
        <f>IFERROR(('Balance Sheet'!B21+'Balance Sheet'!B18)/'Income Statement'!B13,"-")</f>
        <v>-</v>
      </c>
      <c r="D17" s="1" t="str">
        <f>IFERROR(('Balance Sheet'!C21+'Balance Sheet'!C18)/'Income Statement'!C13,"-")</f>
        <v>-</v>
      </c>
      <c r="E17" s="1" t="str">
        <f>IFERROR(('Balance Sheet'!D21+'Balance Sheet'!D18)/'Income Statement'!D13,"-")</f>
        <v>-</v>
      </c>
      <c r="F17" s="1" t="str">
        <f>IFERROR(('Balance Sheet'!E21+'Balance Sheet'!E18)/'Income Statement'!E13,"-")</f>
        <v>-</v>
      </c>
      <c r="G17" s="1" t="str">
        <f>IFERROR(('Balance Sheet'!F21+'Balance Sheet'!F18)/'Income Statement'!F13,"-")</f>
        <v>-</v>
      </c>
      <c r="H17" s="1" t="str">
        <v>(Long-Term Debt + Short-Term Debt) ÷ EBITDA. Key credit metric. &gt;4.0x considered high leverage by most lenders.</v>
      </c>
    </row>
    <row r="18">
      <c r="A18" s="1" t="str">
        <v>12. Interest Coverage (ICR)</v>
      </c>
      <c r="B18" s="1" t="str">
        <v>'Income Statement'!Y11/'Income Statement'!Y15</v>
      </c>
      <c r="C18" s="1" t="str">
        <f>IFERROR('Income Statement'!B11/'Income Statement'!B15,"-")</f>
        <v>-</v>
      </c>
      <c r="D18" s="1" t="str">
        <f>IFERROR('Income Statement'!C11/'Income Statement'!C15,"-")</f>
        <v>-</v>
      </c>
      <c r="E18" s="1" t="str">
        <f>IFERROR('Income Statement'!D11/'Income Statement'!D15,"-")</f>
        <v>-</v>
      </c>
      <c r="F18" s="1" t="str">
        <f>IFERROR('Income Statement'!E11/'Income Statement'!E15,"-")</f>
        <v>-</v>
      </c>
      <c r="G18" s="1" t="str">
        <f>IFERROR('Income Statement'!F11/'Income Statement'!F15,"-")</f>
        <v>-</v>
      </c>
      <c r="H18" s="1" t="str">
        <v>EBIT ÷ Interest Expense. &gt;3.0x is generally safe; &lt;1.5x is distress territory. Negative = operating loss.</v>
      </c>
    </row>
    <row r="19">
      <c r="A19" s="1" t="str">
        <v>CASH FLOW RATIOS</v>
      </c>
    </row>
    <row r="20">
      <c r="A20" s="1" t="str">
        <v>13. Free Cash Flow Margin</v>
      </c>
      <c r="B20" s="1" t="str">
        <v>'Cash Flow'!Y23/'Income Statement'!Y3</v>
      </c>
      <c r="C20" s="1" t="str">
        <f>IFERROR('Cash Flow'!B23/'Income Statement'!B3,"-")</f>
        <v>-</v>
      </c>
      <c r="D20" s="1" t="str">
        <f>IFERROR('Cash Flow'!C23/'Income Statement'!C3,"-")</f>
        <v>-</v>
      </c>
      <c r="E20" s="1" t="str">
        <f>IFERROR('Cash Flow'!D23/'Income Statement'!D3,"-")</f>
        <v>-</v>
      </c>
      <c r="F20" s="1" t="str">
        <f>IFERROR('Cash Flow'!E23/'Income Statement'!E3,"-")</f>
        <v>-</v>
      </c>
      <c r="G20" s="1" t="str">
        <f>IFERROR('Cash Flow'!F23/'Income Statement'!F3,"-")</f>
        <v>-</v>
      </c>
      <c r="H20" s="1" t="str">
        <v>FCF ÷ Revenue. Quality earnings check. Consistently positive FCF margin is a hallmark of great businesses.</v>
      </c>
    </row>
    <row r="21">
      <c r="A21" s="1" t="str">
        <v>14. Operating CF Ratio</v>
      </c>
      <c r="B21" s="1" t="str">
        <v>'Cash Flow'!Y8/'Balance Sheet'!Y20</v>
      </c>
      <c r="C21" s="1" t="str">
        <f>IFERROR('Cash Flow'!B8/'Balance Sheet'!B20,"-")</f>
        <v>-</v>
      </c>
      <c r="D21" s="1" t="str">
        <f>IFERROR('Cash Flow'!C8/'Balance Sheet'!C20,"-")</f>
        <v>-</v>
      </c>
      <c r="E21" s="1" t="str">
        <f>IFERROR('Cash Flow'!D8/'Balance Sheet'!D20,"-")</f>
        <v>-</v>
      </c>
      <c r="F21" s="1" t="str">
        <f>IFERROR('Cash Flow'!E8/'Balance Sheet'!E20,"-")</f>
        <v>-</v>
      </c>
      <c r="G21" s="1" t="str">
        <f>IFERROR('Cash Flow'!F8/'Balance Sheet'!F20,"-")</f>
        <v>-</v>
      </c>
      <c r="H21" s="1" t="str">
        <v>Operating Cash Flow ÷ Current Liabilities. Liquidity from operations. &gt;1.0x means ops fully cover short-term obligations.</v>
      </c>
    </row>
    <row r="22">
      <c r="A22" s="1" t="str">
        <v>15. CapEx to Revenue</v>
      </c>
      <c r="B22" s="1" t="str">
        <v>ABS('Cash Flow'!Y10)/'Income Statement'!Y3</v>
      </c>
      <c r="C22" s="1" t="str">
        <f>IFERROR(ABS('Cash Flow'!B10)/'Income Statement'!B3,"-")</f>
        <v>-</v>
      </c>
      <c r="D22" s="1" t="str">
        <f>IFERROR(ABS('Cash Flow'!C10)/'Income Statement'!C3,"-")</f>
        <v>-</v>
      </c>
      <c r="E22" s="1" t="str">
        <f>IFERROR(ABS('Cash Flow'!D10)/'Income Statement'!D3,"-")</f>
        <v>-</v>
      </c>
      <c r="F22" s="1" t="str">
        <f>IFERROR(ABS('Cash Flow'!E10)/'Income Statement'!E3,"-")</f>
        <v>-</v>
      </c>
      <c r="G22" s="1" t="str">
        <f>IFERROR(ABS('Cash Flow'!F10)/'Income Statement'!F3,"-")</f>
        <v>-</v>
      </c>
      <c r="H22" s="1" t="str">
        <v>CapEx ÷ Revenue. Capital intensity metric. Asset-light businesses (software) &lt;5%; heavy industry can exceed 20%.</v>
      </c>
    </row>
  </sheetData>
  <mergeCells count="6">
    <mergeCell ref="A1:H1"/>
    <mergeCell ref="A3:H3"/>
    <mergeCell ref="A8:H8"/>
    <mergeCell ref="A12:H12"/>
    <mergeCell ref="A15:H15"/>
    <mergeCell ref="A19:H19"/>
  </mergeCells>
  <pageMargins left="0.75" right="0.75" top="1" bottom="1" header="0.511811023622047" footer="0.511811023622047"/>
  <ignoredErrors>
    <ignoredError numberStoredAsText="1" sqref="A1:H22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workbookViewId="0" rightToLeft="0"/>
  </sheetViews>
  <sheetData>
    <row r="1">
      <c r="A1" s="1" t="str">
        <v>SECTOR-SPECIFIC RATIO BENCHMARKS — Which ratios matter most, and what's a good number?</v>
      </c>
    </row>
    <row r="2" xml:space="preserve">
      <c r="A2" s="1" t="str">
        <v>RATIO</v>
      </c>
      <c r="B2" s="1" t="str">
        <v>Financial Services</v>
      </c>
      <c r="C2" s="1" t="str">
        <v>AI &amp; Technology</v>
      </c>
      <c r="D2" s="1" t="str">
        <v>Healthcare</v>
      </c>
      <c r="E2" s="1" t="str">
        <v>Consumer &amp; Retail</v>
      </c>
      <c r="F2" s="1" t="str" xml:space="preserve">
        <v xml:space="preserve">Consumer Internet
&amp; Digital Platforms</v>
      </c>
    </row>
    <row r="3">
      <c r="A3" s="1" t="str">
        <v>PROFITABILITY</v>
      </c>
    </row>
    <row r="4">
      <c r="A4" s="1" t="str">
        <v>Gross Margin</v>
      </c>
      <c r="B4" s="1" t="str">
        <v>20–40% (NIM-driven)</v>
      </c>
      <c r="C4" s="1" t="str">
        <v>55–80%</v>
      </c>
      <c r="D4" s="1" t="str">
        <v>55–75%</v>
      </c>
      <c r="E4" s="1" t="str">
        <v>25–45%</v>
      </c>
      <c r="F4" s="1" t="str">
        <v>50–75%</v>
      </c>
    </row>
    <row r="5">
      <c r="A5" s="1" t="str">
        <v>Operating Margin</v>
      </c>
      <c r="B5" s="1" t="str">
        <v>15–35%</v>
      </c>
      <c r="C5" s="1" t="str">
        <v>20–40%</v>
      </c>
      <c r="D5" s="1" t="str">
        <v>15–30%</v>
      </c>
      <c r="E5" s="1" t="str">
        <v>3–10%</v>
      </c>
      <c r="F5" s="1" t="str">
        <v>15–35%</v>
      </c>
    </row>
    <row r="6">
      <c r="A6" s="1" t="str">
        <v>Net Profit Margin</v>
      </c>
      <c r="B6" s="1" t="str">
        <v>15–30%</v>
      </c>
      <c r="C6" s="1" t="str">
        <v>15–35%</v>
      </c>
      <c r="D6" s="1" t="str">
        <v>10–25%</v>
      </c>
      <c r="E6" s="1" t="str">
        <v>2–8%</v>
      </c>
      <c r="F6" s="1" t="str">
        <v>10–25%</v>
      </c>
    </row>
    <row r="7">
      <c r="A7" s="1" t="str">
        <v>EBITDA Margin</v>
      </c>
      <c r="B7" s="1" t="str">
        <v>25–45%</v>
      </c>
      <c r="C7" s="1" t="str">
        <v>25–50%</v>
      </c>
      <c r="D7" s="1" t="str">
        <v>20–40%</v>
      </c>
      <c r="E7" s="1" t="str">
        <v>5–15%</v>
      </c>
      <c r="F7" s="1" t="str">
        <v>20–45%</v>
      </c>
    </row>
    <row r="8">
      <c r="A8" s="1" t="str">
        <v>RETURNS</v>
      </c>
    </row>
    <row r="9">
      <c r="A9" s="1" t="str">
        <v>ROE</v>
      </c>
      <c r="B9" s="1" t="str">
        <v>8–15%</v>
      </c>
      <c r="C9" s="1" t="str">
        <v>&gt;15% (preferred)</v>
      </c>
      <c r="D9" s="1" t="str">
        <v>&gt;15%</v>
      </c>
      <c r="E9" s="1" t="str">
        <v>10–20%</v>
      </c>
      <c r="F9" s="1" t="str">
        <v>&gt;20%</v>
      </c>
    </row>
    <row r="10">
      <c r="A10" s="1" t="str">
        <v>ROA</v>
      </c>
      <c r="B10" s="1" t="str">
        <v>0.5–2% (banks)</v>
      </c>
      <c r="C10" s="1" t="str">
        <v>5–15%</v>
      </c>
      <c r="D10" s="1" t="str">
        <v>5–12%</v>
      </c>
      <c r="E10" s="1" t="str">
        <v>3–8%</v>
      </c>
      <c r="F10" s="1" t="str">
        <v>8–18%</v>
      </c>
    </row>
    <row r="11">
      <c r="A11" s="1" t="str">
        <v>Asset Turnover</v>
      </c>
      <c r="B11" s="1" t="str">
        <v>0.05–0.15x</v>
      </c>
      <c r="C11" s="1" t="str">
        <v>0.5–1.0x</v>
      </c>
      <c r="D11" s="1" t="str">
        <v>0.4–0.8x</v>
      </c>
      <c r="E11" s="1" t="str">
        <v>1.5–3.0x</v>
      </c>
      <c r="F11" s="1" t="str">
        <v>0.5–1.2x</v>
      </c>
    </row>
    <row r="12">
      <c r="A12" s="1" t="str">
        <v>LIQUIDITY</v>
      </c>
    </row>
    <row r="13">
      <c r="A13" s="1" t="str">
        <v>Current Ratio</v>
      </c>
      <c r="B13" s="1" t="str">
        <v>N/A (use LCR)</v>
      </c>
      <c r="C13" s="1" t="str">
        <v>2.0–4.0x</v>
      </c>
      <c r="D13" s="1" t="str">
        <v>1.5–3.0x</v>
      </c>
      <c r="E13" s="1" t="str">
        <v>1.0–2.0x</v>
      </c>
      <c r="F13" s="1" t="str">
        <v>1.5–3.5x</v>
      </c>
    </row>
    <row r="14">
      <c r="A14" s="1" t="str">
        <v>Quick Ratio</v>
      </c>
      <c r="B14" s="1" t="str">
        <v>N/A (use LCR)</v>
      </c>
      <c r="C14" s="1" t="str">
        <v>2.0–4.0x</v>
      </c>
      <c r="D14" s="1" t="str">
        <v>1.2–2.5x</v>
      </c>
      <c r="E14" s="1" t="str">
        <v>0.5–1.2x</v>
      </c>
      <c r="F14" s="1" t="str">
        <v>1.5–3.5x</v>
      </c>
    </row>
    <row r="15">
      <c r="A15" s="1" t="str">
        <v>LEVERAGE</v>
      </c>
    </row>
    <row r="16">
      <c r="A16" s="1" t="str">
        <v>Debt to Equity</v>
      </c>
      <c r="B16" s="1" t="str">
        <v>5–15x (normal)</v>
      </c>
      <c r="C16" s="1" t="str">
        <v>0.0–0.5x</v>
      </c>
      <c r="D16" s="1" t="str">
        <v>0.2–1.0x</v>
      </c>
      <c r="E16" s="1" t="str">
        <v>0.5–2.0x</v>
      </c>
      <c r="F16" s="1" t="str">
        <v>0.0–0.8x</v>
      </c>
    </row>
    <row r="17">
      <c r="A17" s="1" t="str">
        <v>Debt to EBITDA</v>
      </c>
      <c r="B17" s="1" t="str">
        <v>2–5x</v>
      </c>
      <c r="C17" s="1" t="str">
        <v>0.0–1.5x</v>
      </c>
      <c r="D17" s="1" t="str">
        <v>1.0–3.0x</v>
      </c>
      <c r="E17" s="1" t="str">
        <v>1.5–3.5x</v>
      </c>
      <c r="F17" s="1" t="str">
        <v>0.0–2.0x</v>
      </c>
    </row>
    <row r="18">
      <c r="A18" s="1" t="str">
        <v>Interest Coverage</v>
      </c>
      <c r="B18" s="1" t="str">
        <v>3–8x</v>
      </c>
      <c r="C18" s="1" t="str">
        <v>&gt;10x</v>
      </c>
      <c r="D18" s="1" t="str">
        <v>5–15x</v>
      </c>
      <c r="E18" s="1" t="str">
        <v>3–8x</v>
      </c>
      <c r="F18" s="1" t="str">
        <v>&gt;10x</v>
      </c>
    </row>
    <row r="19">
      <c r="A19" s="1" t="str">
        <v>CASH FLOW</v>
      </c>
    </row>
    <row r="20">
      <c r="A20" s="1" t="str">
        <v>FCF Margin</v>
      </c>
      <c r="B20" s="1" t="str">
        <v>10–25%</v>
      </c>
      <c r="C20" s="1" t="str">
        <v>15–35%</v>
      </c>
      <c r="D20" s="1" t="str">
        <v>10–25%</v>
      </c>
      <c r="E20" s="1" t="str">
        <v>2–8%</v>
      </c>
      <c r="F20" s="1" t="str">
        <v>15–35%</v>
      </c>
    </row>
    <row r="21">
      <c r="A21" s="1" t="str">
        <v>Operating CF Ratio</v>
      </c>
      <c r="B21" s="1" t="str">
        <v>N/A</v>
      </c>
      <c r="C21" s="1" t="str">
        <v>1.5–4.0x</v>
      </c>
      <c r="D21" s="1" t="str">
        <v>1.0–3.0x</v>
      </c>
      <c r="E21" s="1" t="str">
        <v>0.5–1.5x</v>
      </c>
      <c r="F21" s="1" t="str">
        <v>1.5–4.0x</v>
      </c>
    </row>
    <row r="22">
      <c r="A22" s="1" t="str">
        <v>CapEx to Revenue</v>
      </c>
      <c r="B22" s="1" t="str">
        <v>1–3%</v>
      </c>
      <c r="C22" s="1" t="str">
        <v>5–15%</v>
      </c>
      <c r="D22" s="1" t="str">
        <v>5–12%</v>
      </c>
      <c r="E22" s="1" t="str">
        <v>2–6%</v>
      </c>
      <c r="F22" s="1" t="str">
        <v>3–10%</v>
      </c>
    </row>
    <row r="25">
      <c r="A25" s="1" t="str">
        <v>WACC Reference Ranges by Sector</v>
      </c>
    </row>
    <row r="26">
      <c r="A26" s="1" t="str">
        <v>Source: Damodaran (pages.stern.nyu.edu/~adamodar) — Country &amp; Industry Level Estimates</v>
      </c>
    </row>
    <row r="28">
      <c r="A28" s="1" t="str">
        <v>Sector</v>
      </c>
      <c r="B28" s="1" t="str">
        <v>WACC Low</v>
      </c>
      <c r="C28" s="1" t="str">
        <v>WACC High</v>
      </c>
      <c r="D28" s="1" t="str">
        <v>Notes</v>
      </c>
    </row>
    <row r="29">
      <c r="A29" s="1" t="str">
        <v>Financial Services</v>
      </c>
      <c r="B29" s="1" t="str">
        <v>8%</v>
      </c>
      <c r="C29" s="1" t="str">
        <v>11%</v>
      </c>
      <c r="D29" s="1" t="str">
        <v>Add regulatory capital cost; leverage-adjusted</v>
      </c>
    </row>
    <row r="30">
      <c r="A30" s="1" t="str">
        <v>AI &amp; Technology</v>
      </c>
      <c r="B30" s="1" t="str">
        <v>9%</v>
      </c>
      <c r="C30" s="1" t="str">
        <v>12%</v>
      </c>
      <c r="D30" s="1" t="str">
        <v>Higher beta; growth premium embedded</v>
      </c>
    </row>
    <row r="31">
      <c r="A31" s="1" t="str">
        <v>Healthcare &amp; Pharmaceuticals</v>
      </c>
      <c r="B31" s="1" t="str">
        <v>7%</v>
      </c>
      <c r="C31" s="1" t="str">
        <v>10%</v>
      </c>
      <c r="D31" s="1" t="str">
        <v>Pipeline risk adjusts for early-stage; mature pharma lower end</v>
      </c>
    </row>
    <row r="32">
      <c r="A32" s="1" t="str">
        <v>Consumer &amp; Retail</v>
      </c>
      <c r="B32" s="1" t="str">
        <v>7%</v>
      </c>
      <c r="C32" s="1" t="str">
        <v>10%</v>
      </c>
      <c r="D32" s="1" t="str">
        <v>Stable cash flows; mature markets at low end</v>
      </c>
    </row>
    <row r="33">
      <c r="A33" s="1" t="str">
        <v>Consumer Internet &amp; Digital Platforms</v>
      </c>
      <c r="B33" s="1" t="str">
        <v>9%</v>
      </c>
      <c r="C33" s="1" t="str">
        <v>13%</v>
      </c>
      <c r="D33" s="1" t="str">
        <v>Pre-profit companies; execution risk premium</v>
      </c>
    </row>
    <row r="34">
      <c r="A34" s="1" t="str">
        <v>Industrials</v>
      </c>
      <c r="B34" s="1" t="str">
        <v>8%</v>
      </c>
      <c r="C34" s="1" t="str">
        <v>11%</v>
      </c>
      <c r="D34" s="1" t="str">
        <v>Cyclical; leverage varies widely by sub-sector</v>
      </c>
    </row>
    <row r="36">
      <c r="A36" s="1" t="str">
        <v>For Indian / Emerging-Market Companies</v>
      </c>
    </row>
    <row r="37">
      <c r="A37" s="1" t="str">
        <v>Add country risk premium</v>
      </c>
      <c r="B37" s="1" t="str">
        <v>2%</v>
      </c>
      <c r="C37" s="1" t="str">
        <v>3%</v>
      </c>
      <c r="D37" s="1" t="str">
        <v>Damodaran CRP for India ≈ 2.4% (as of 2024)</v>
      </c>
    </row>
    <row r="39">
      <c r="A39" s="1" t="str">
        <v>Terminal Growth Rate Guidelines</v>
      </c>
    </row>
    <row r="40">
      <c r="A40" s="1" t="str">
        <v>Developed markets</v>
      </c>
      <c r="C40" s="1" t="str">
        <v>≤ 2.5%</v>
      </c>
      <c r="D40" s="1" t="str">
        <v>Approx. long-run nominal GDP growth</v>
      </c>
    </row>
    <row r="41">
      <c r="A41" s="1" t="str">
        <v>India / High-growth EM</v>
      </c>
      <c r="C41" s="1" t="str">
        <v>≤ 5.0%</v>
      </c>
      <c r="D41" s="1" t="str">
        <v>Do not exceed long-run nominal GDP growth</v>
      </c>
    </row>
  </sheetData>
  <mergeCells count="6">
    <mergeCell ref="A1:G1"/>
    <mergeCell ref="A3:G3"/>
    <mergeCell ref="A8:G8"/>
    <mergeCell ref="A12:G12"/>
    <mergeCell ref="A15:G15"/>
    <mergeCell ref="A19:G19"/>
  </mergeCells>
  <pageMargins left="0.75" right="0.75" top="1" bottom="1" header="0.511811023622047" footer="0.511811023622047"/>
  <ignoredErrors>
    <ignoredError numberStoredAsText="1" sqref="A1:G4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G31"/>
  <sheetViews>
    <sheetView workbookViewId="0" rightToLeft="0"/>
  </sheetViews>
  <sheetData>
    <row r="1">
      <c r="A1" s="1" t="str">
        <v>DISCOUNTED CASH FLOW MODEL  ($mm USD)  —  5-Year Projection + Terminal Value</v>
      </c>
    </row>
    <row r="2">
      <c r="B2" s="1" t="str">
        <v>FY2025E</v>
      </c>
      <c r="C2" s="1" t="str">
        <v>FY2026E</v>
      </c>
      <c r="D2" s="1" t="str">
        <v>FY2027E</v>
      </c>
      <c r="E2" s="1" t="str">
        <v>FY2028E</v>
      </c>
      <c r="F2" s="1" t="str">
        <v>FY2029E</v>
      </c>
    </row>
    <row r="4">
      <c r="A4" s="1" t="str">
        <v>ASSUMPTIONS (Blue = enter your values here)</v>
      </c>
    </row>
    <row r="5">
      <c r="A5" s="1" t="str">
        <v>Base Revenue (FY2024 actual, $mm)</v>
      </c>
    </row>
    <row r="6">
      <c r="A6" s="1" t="str">
        <v>Revenue Growth Rate — FY2025E</v>
      </c>
    </row>
    <row r="7">
      <c r="A7" s="1" t="str">
        <v>Revenue Growth Rate — FY2026E</v>
      </c>
    </row>
    <row r="8">
      <c r="A8" s="1" t="str">
        <v>Revenue Growth Rate — FY2027E</v>
      </c>
    </row>
    <row r="9">
      <c r="A9" s="1" t="str">
        <v>Revenue Growth Rate — FY2028E</v>
      </c>
    </row>
    <row r="10">
      <c r="A10" s="1" t="str">
        <v>Revenue Growth Rate — FY2029E</v>
      </c>
    </row>
    <row r="11">
      <c r="A11" s="1" t="str">
        <v>FCF Margin (% of Revenue)</v>
      </c>
    </row>
    <row r="12">
      <c r="A12" s="1" t="str">
        <v>WACC (Discount Rate)</v>
      </c>
    </row>
    <row r="13">
      <c r="A13" s="1" t="str">
        <v>Terminal Growth Rate (g)</v>
      </c>
    </row>
    <row r="14">
      <c r="A14" s="1" t="str">
        <v>Typical range 7–12%. Use Damodaran's WACC by sector at pages.stern.nyu.edu/~adamodar as your starting point.</v>
      </c>
    </row>
    <row r="15">
      <c r="A15" s="1" t="str">
        <v>Shares Outstanding (mm)</v>
      </c>
    </row>
    <row r="17">
      <c r="A17" s="1" t="str">
        <v>PROJECTION</v>
      </c>
    </row>
    <row r="18">
      <c r="A18" s="1" t="str">
        <v>Projected Revenue ($mm)</v>
      </c>
      <c r="B18" s="1">
        <f>B5*(1+B6)</f>
        <v>0</v>
      </c>
      <c r="C18" s="1">
        <f>B18*(1+B8)</f>
        <v>0</v>
      </c>
      <c r="D18" s="1">
        <f>C18*(1+B9)</f>
        <v>0</v>
      </c>
      <c r="E18" s="1">
        <f>D18*(1+B10)</f>
        <v>0</v>
      </c>
      <c r="F18" s="1">
        <f>E18*(1+B11)</f>
        <v>0</v>
      </c>
    </row>
    <row r="19">
      <c r="A19" s="1" t="str">
        <v>FCF ($mm)</v>
      </c>
      <c r="B19" s="1">
        <f>B18*$B$11</f>
        <v>0</v>
      </c>
      <c r="C19" s="1">
        <f>C18*$B$11</f>
        <v>0</v>
      </c>
      <c r="D19" s="1">
        <f>D18*$B$11</f>
        <v>0</v>
      </c>
      <c r="E19" s="1">
        <f>E18*$B$11</f>
        <v>0</v>
      </c>
      <c r="F19" s="1">
        <f>F18*$B$11</f>
        <v>0</v>
      </c>
    </row>
    <row r="20">
      <c r="A20" s="1" t="str">
        <v>Discount Factor</v>
      </c>
      <c r="B20" s="1">
        <f>1/(1+$B$12)^1</f>
        <v>1</v>
      </c>
      <c r="C20" s="1">
        <f>1/(1+$B$12)^2</f>
        <v>1</v>
      </c>
      <c r="D20" s="1">
        <f>1/(1+$B$12)^3</f>
        <v>1</v>
      </c>
      <c r="E20" s="1">
        <f>1/(1+$B$12)^4</f>
        <v>1</v>
      </c>
      <c r="F20" s="1">
        <f>1/(1+$B$12)^5</f>
        <v>1</v>
      </c>
    </row>
    <row r="21">
      <c r="A21" s="1" t="str">
        <v>PV of FCF ($mm)</v>
      </c>
      <c r="B21" s="1">
        <f>B19*B20</f>
        <v>0</v>
      </c>
      <c r="C21" s="1">
        <f>C19*C20</f>
        <v>0</v>
      </c>
      <c r="D21" s="1">
        <f>D19*D20</f>
        <v>0</v>
      </c>
      <c r="E21" s="1">
        <f>E19*E20</f>
        <v>0</v>
      </c>
      <c r="F21" s="1">
        <f>F19*F20</f>
        <v>0</v>
      </c>
    </row>
    <row r="23">
      <c r="A23" s="1" t="str">
        <v>VALUATION SUMMARY</v>
      </c>
    </row>
    <row r="24">
      <c r="A24" s="1" t="str">
        <v>Sum of PV of FCFs ($mm)</v>
      </c>
      <c r="B24" s="1">
        <f>SUM(B21:F21)</f>
        <v>0</v>
      </c>
    </row>
    <row r="25">
      <c r="A25" s="1" t="str">
        <v>Terminal Value ($mm)</v>
      </c>
      <c r="B25" s="1" t="str">
        <f>IFERROR(F19*((1+$B$13)/($B$12-$B$13)),"-")</f>
        <v>-</v>
      </c>
    </row>
    <row r="26">
      <c r="A26" s="1" t="str">
        <v>PV of Terminal Value ($mm)</v>
      </c>
      <c r="B26" s="1" t="str">
        <f>IFERROR(B25/(1+$B$12)^5,"-")</f>
        <v>-</v>
      </c>
    </row>
    <row r="27">
      <c r="A27" s="1" t="str">
        <v>Enterprise Value ($mm)</v>
      </c>
      <c r="B27" s="1" t="str">
        <f>IFERROR(B24+B26,"-")</f>
        <v>-</v>
      </c>
    </row>
    <row r="28">
      <c r="A28" s="1" t="str">
        <v>Net Debt ($mm)</v>
      </c>
      <c r="B28" s="1">
        <f>$B$14</f>
        <v>0</v>
      </c>
    </row>
    <row r="29">
      <c r="A29" s="1" t="str">
        <v>Equity Value ($mm)</v>
      </c>
      <c r="B29" s="1" t="str">
        <f>IFERROR(B27-B28,"-")</f>
        <v>-</v>
      </c>
    </row>
    <row r="30">
      <c r="A30" s="1" t="str">
        <v>Shares Outstanding (mm)</v>
      </c>
      <c r="B30" s="1">
        <f>$B$15</f>
        <v>0</v>
      </c>
    </row>
    <row r="31">
      <c r="A31" s="1" t="str">
        <v>IMPLIED SHARE PRICE (USD)</v>
      </c>
      <c r="B31" s="1" t="str">
        <f>IFERROR(B29/B30,"-")</f>
        <v>-</v>
      </c>
    </row>
  </sheetData>
  <mergeCells count="4">
    <mergeCell ref="A1:G1"/>
    <mergeCell ref="A4:G4"/>
    <mergeCell ref="A17:G17"/>
    <mergeCell ref="A23:G23"/>
  </mergeCells>
  <pageMargins left="0.75" right="0.75" top="1" bottom="1" header="0.511811023622047" footer="0.511811023622047"/>
  <ignoredErrors>
    <ignoredError numberStoredAsText="1" sqref="A1:G3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9"/>
  <sheetViews>
    <sheetView workbookViewId="0" rightToLeft="0"/>
  </sheetViews>
  <sheetData>
    <row r="1">
      <c r="A1" s="1" t="str">
        <v>PEER COMPARABLES TABLE  ($mm USD)  —  Enter data for 5 peers + subject company</v>
      </c>
    </row>
    <row r="2">
      <c r="A2" s="1" t="str">
        <v>Company</v>
      </c>
      <c r="B2" s="1" t="str">
        <v>Ticker</v>
      </c>
      <c r="C2" s="1" t="str">
        <v>EV ($mm)</v>
      </c>
      <c r="D2" s="1" t="str">
        <v>Revenue ($mm)</v>
      </c>
      <c r="E2" s="1" t="str">
        <v>EBITDA ($mm)</v>
      </c>
      <c r="F2" s="1" t="str">
        <v>Net Income ($mm)</v>
      </c>
      <c r="G2" s="1" t="str">
        <v>Shares Out (mm)</v>
      </c>
      <c r="H2" s="1" t="str">
        <v>EV / Revenue</v>
      </c>
      <c r="I2" s="1" t="str">
        <v>EV / EBITDA</v>
      </c>
      <c r="J2" s="1" t="str">
        <v>P/E (x)</v>
      </c>
    </row>
    <row r="3">
      <c r="A3" s="1" t="str">
        <v>Subject Company</v>
      </c>
      <c r="H3" s="1" t="str">
        <f>IFERROR(C3/D3,"-")</f>
        <v>-</v>
      </c>
      <c r="I3" s="1" t="str">
        <f>IFERROR(C3/E3,"-")</f>
        <v>-</v>
      </c>
      <c r="J3" s="1" t="str">
        <f>IFERROR((C3-G3*0)/F3,"-")</f>
        <v>-</v>
      </c>
    </row>
    <row r="4">
      <c r="A4" s="1" t="str">
        <v>Peer 1</v>
      </c>
      <c r="H4" s="1" t="str">
        <f>IFERROR(C4/D4,"-")</f>
        <v>-</v>
      </c>
      <c r="I4" s="1" t="str">
        <f>IFERROR(C4/E4,"-")</f>
        <v>-</v>
      </c>
      <c r="J4" s="1" t="str">
        <f>IFERROR((C4-G4*0)/F4,"-")</f>
        <v>-</v>
      </c>
    </row>
    <row r="5">
      <c r="A5" s="1" t="str">
        <v>Peer 2</v>
      </c>
      <c r="H5" s="1" t="str">
        <f>IFERROR(C5/D5,"-")</f>
        <v>-</v>
      </c>
      <c r="I5" s="1" t="str">
        <f>IFERROR(C5/E5,"-")</f>
        <v>-</v>
      </c>
      <c r="J5" s="1" t="str">
        <f>IFERROR((C5-G5*0)/F5,"-")</f>
        <v>-</v>
      </c>
    </row>
    <row r="6">
      <c r="A6" s="1" t="str">
        <v>Peer 3</v>
      </c>
      <c r="H6" s="1" t="str">
        <f>IFERROR(C6/D6,"-")</f>
        <v>-</v>
      </c>
      <c r="I6" s="1" t="str">
        <f>IFERROR(C6/E6,"-")</f>
        <v>-</v>
      </c>
      <c r="J6" s="1" t="str">
        <f>IFERROR((C6-G6*0)/F6,"-")</f>
        <v>-</v>
      </c>
    </row>
    <row r="7">
      <c r="A7" s="1" t="str">
        <v>Peer 4</v>
      </c>
      <c r="H7" s="1" t="str">
        <f>IFERROR(C7/D7,"-")</f>
        <v>-</v>
      </c>
      <c r="I7" s="1" t="str">
        <f>IFERROR(C7/E7,"-")</f>
        <v>-</v>
      </c>
      <c r="J7" s="1" t="str">
        <f>IFERROR((C7-G7*0)/F7,"-")</f>
        <v>-</v>
      </c>
    </row>
    <row r="8">
      <c r="A8" s="1" t="str">
        <v>Peer 5</v>
      </c>
      <c r="H8" s="1" t="str">
        <f>IFERROR(C8/D8,"-")</f>
        <v>-</v>
      </c>
      <c r="I8" s="1" t="str">
        <f>IFERROR(C8/E8,"-")</f>
        <v>-</v>
      </c>
      <c r="J8" s="1" t="str">
        <f>IFERROR((C8-G8*0)/F8,"-")</f>
        <v>-</v>
      </c>
    </row>
    <row r="9">
      <c r="A9" s="1" t="str">
        <v>MEDIAN</v>
      </c>
      <c r="C9" s="1" t="str">
        <f>IFERROR(MEDIAN(C4:C8),"-")</f>
        <v>-</v>
      </c>
      <c r="D9" s="1" t="str">
        <f>IFERROR(MEDIAN(D4:D8),"-")</f>
        <v>-</v>
      </c>
      <c r="E9" s="1" t="str">
        <f>IFERROR(MEDIAN(E4:E8),"-")</f>
        <v>-</v>
      </c>
      <c r="F9" s="1" t="str">
        <f>IFERROR(MEDIAN(F4:F8),"-")</f>
        <v>-</v>
      </c>
      <c r="G9" s="1" t="str">
        <f>IFERROR(MEDIAN(G4:G8),"-")</f>
        <v>-</v>
      </c>
      <c r="H9" s="1" t="str">
        <f>IFERROR(MEDIAN(H4:H8),"-")</f>
        <v>-</v>
      </c>
      <c r="I9" s="1" t="str">
        <f>IFERROR(MEDIAN(I4:I8),"-")</f>
        <v>-</v>
      </c>
      <c r="J9" s="1" t="str">
        <f>IFERROR(MEDIAN(J4:J8),"-")</f>
        <v>-</v>
      </c>
    </row>
  </sheetData>
  <mergeCells count="1">
    <mergeCell ref="A1:J1"/>
  </mergeCells>
  <pageMargins left="0.75" right="0.75" top="1" bottom="1" header="0.511811023622047" footer="0.511811023622047"/>
  <ignoredErrors>
    <ignoredError numberStoredAsText="1" sqref="A1:J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Instructions</vt:lpstr>
      <vt:lpstr>Income Statement</vt:lpstr>
      <vt:lpstr>Balance Sheet</vt:lpstr>
      <vt:lpstr>Cash Flow</vt:lpstr>
      <vt:lpstr>Key Ratios</vt:lpstr>
      <vt:lpstr>Sector Ratio Reference</vt:lpstr>
      <vt:lpstr>DCF Model</vt:lpstr>
      <vt:lpstr>Comps Table</vt:lpstr>
      <vt:lpstr>Research Notes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2026-05-31T08:55:50Z</dcterms:created>
  <dcterms:modified xsi:type="dcterms:W3CDTF">2026-05-31T08:56:45Z</dcterms:modified>
  <cp:revision>0</cp:revision>
  <dc:creator>openpyxl</dc:creator>
  <dc:language>en-US</dc:language>
</cp:coreProperties>
</file>